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525" windowWidth="15975" windowHeight="10680" firstSheet="1" activeTab="1"/>
  </bookViews>
  <sheets>
    <sheet name="Rekapitulácia stavby" sheetId="1" state="veryHidden" r:id="rId1"/>
    <sheet name="02 - Komunikácie Jastrabá" sheetId="2" r:id="rId2"/>
  </sheets>
  <definedNames>
    <definedName name="_xlnm._FilterDatabase" localSheetId="1" hidden="1">'02 - Komunikácie Jastrabá'!$C$120:$K$138</definedName>
    <definedName name="_xlnm.Print_Titles" localSheetId="1">'02 - Komunikácie Jastrabá'!$120:$120</definedName>
    <definedName name="_xlnm.Print_Titles" localSheetId="0">'Rekapitulácia stavby'!$92:$92</definedName>
    <definedName name="_xlnm.Print_Area" localSheetId="1">'02 - Komunikácie Jastrabá'!$C$4:$J$76,'02 - Komunikácie Jastrabá'!$C$82:$J$102,'02 - Komunikácie Jastrabá'!$C$108:$K$138</definedName>
    <definedName name="_xlnm.Print_Area" localSheetId="0">'Rekapitulácia stavby'!$D$4:$AO$76,'Rekapitulácia stavby'!$C$82:$AQ$96</definedName>
  </definedNames>
  <calcPr calcId="124519"/>
</workbook>
</file>

<file path=xl/calcChain.xml><?xml version="1.0" encoding="utf-8"?>
<calcChain xmlns="http://schemas.openxmlformats.org/spreadsheetml/2006/main">
  <c r="J37" i="2"/>
  <c r="J36"/>
  <c r="AY95" i="1"/>
  <c r="J35" i="2"/>
  <c r="AX95" i="1"/>
  <c r="BI138" i="2"/>
  <c r="BH138"/>
  <c r="BG138"/>
  <c r="BE138"/>
  <c r="T138"/>
  <c r="T137"/>
  <c r="R138"/>
  <c r="R137" s="1"/>
  <c r="P138"/>
  <c r="P137"/>
  <c r="BK138"/>
  <c r="BK137" s="1"/>
  <c r="J137" s="1"/>
  <c r="J101" s="1"/>
  <c r="J138"/>
  <c r="BF138" s="1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 s="1"/>
  <c r="BI134"/>
  <c r="BH134"/>
  <c r="BG134"/>
  <c r="BE134"/>
  <c r="T134"/>
  <c r="R134"/>
  <c r="P134"/>
  <c r="P131" s="1"/>
  <c r="BK134"/>
  <c r="J134"/>
  <c r="BF134" s="1"/>
  <c r="BI133"/>
  <c r="BH133"/>
  <c r="BG133"/>
  <c r="BE133"/>
  <c r="T133"/>
  <c r="T131" s="1"/>
  <c r="R133"/>
  <c r="P133"/>
  <c r="BK133"/>
  <c r="J133"/>
  <c r="BF133" s="1"/>
  <c r="BI132"/>
  <c r="BH132"/>
  <c r="BG132"/>
  <c r="BE132"/>
  <c r="T132"/>
  <c r="R132"/>
  <c r="R131" s="1"/>
  <c r="P132"/>
  <c r="BK132"/>
  <c r="BK131" s="1"/>
  <c r="J131" s="1"/>
  <c r="J100" s="1"/>
  <c r="J132"/>
  <c r="BF132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 s="1"/>
  <c r="BI128"/>
  <c r="BH128"/>
  <c r="BG128"/>
  <c r="BE128"/>
  <c r="T128"/>
  <c r="R128"/>
  <c r="P128"/>
  <c r="BK128"/>
  <c r="J128"/>
  <c r="BF128" s="1"/>
  <c r="BI127"/>
  <c r="BH127"/>
  <c r="BG127"/>
  <c r="BE127"/>
  <c r="T127"/>
  <c r="R127"/>
  <c r="P127"/>
  <c r="BK127"/>
  <c r="J127"/>
  <c r="BF127" s="1"/>
  <c r="BI125"/>
  <c r="BH125"/>
  <c r="BG125"/>
  <c r="BE125"/>
  <c r="T125"/>
  <c r="R125"/>
  <c r="P125"/>
  <c r="BK125"/>
  <c r="J125"/>
  <c r="BF125" s="1"/>
  <c r="BI124"/>
  <c r="BH124"/>
  <c r="BG124"/>
  <c r="BE124"/>
  <c r="T124"/>
  <c r="T123" s="1"/>
  <c r="R124"/>
  <c r="R123" s="1"/>
  <c r="P124"/>
  <c r="P123" s="1"/>
  <c r="BK124"/>
  <c r="J124"/>
  <c r="BF124"/>
  <c r="F115"/>
  <c r="E113"/>
  <c r="F89"/>
  <c r="E87"/>
  <c r="J24"/>
  <c r="E24"/>
  <c r="J92" s="1"/>
  <c r="J23"/>
  <c r="J21"/>
  <c r="E21"/>
  <c r="J91" s="1"/>
  <c r="J20"/>
  <c r="J18"/>
  <c r="E18"/>
  <c r="F118"/>
  <c r="F92"/>
  <c r="J17"/>
  <c r="J15"/>
  <c r="E15"/>
  <c r="F91" s="1"/>
  <c r="J14"/>
  <c r="J12"/>
  <c r="J89" s="1"/>
  <c r="E111"/>
  <c r="E85"/>
  <c r="AS94" i="1"/>
  <c r="L90"/>
  <c r="AM90"/>
  <c r="AM89"/>
  <c r="L89"/>
  <c r="AM87"/>
  <c r="L87"/>
  <c r="L85"/>
  <c r="L84"/>
  <c r="BK126" i="2" l="1"/>
  <c r="J126" s="1"/>
  <c r="J99" s="1"/>
  <c r="F35"/>
  <c r="BB95" i="1" s="1"/>
  <c r="BB94" s="1"/>
  <c r="AX94" s="1"/>
  <c r="R126" i="2"/>
  <c r="R122" s="1"/>
  <c r="R121" s="1"/>
  <c r="J33"/>
  <c r="AV95" i="1" s="1"/>
  <c r="P126" i="2"/>
  <c r="P122" s="1"/>
  <c r="P121" s="1"/>
  <c r="AU95" i="1" s="1"/>
  <c r="AU94" s="1"/>
  <c r="T126" i="2"/>
  <c r="T122" s="1"/>
  <c r="T121" s="1"/>
  <c r="F37"/>
  <c r="BD95" i="1" s="1"/>
  <c r="BD94" s="1"/>
  <c r="W33" s="1"/>
  <c r="F33" i="2"/>
  <c r="AZ95" i="1" s="1"/>
  <c r="AZ94" s="1"/>
  <c r="AV94" s="1"/>
  <c r="BK123" i="2"/>
  <c r="J123" s="1"/>
  <c r="J98" s="1"/>
  <c r="F36"/>
  <c r="BC95" i="1" s="1"/>
  <c r="BC94" s="1"/>
  <c r="AY94" s="1"/>
  <c r="F34" i="2"/>
  <c r="BA95" i="1" s="1"/>
  <c r="BA94" s="1"/>
  <c r="W30" s="1"/>
  <c r="J34" i="2"/>
  <c r="AW95" i="1" s="1"/>
  <c r="J115" i="2"/>
  <c r="F117"/>
  <c r="J118"/>
  <c r="J117"/>
  <c r="W31" i="1" l="1"/>
  <c r="AT95"/>
  <c r="W29"/>
  <c r="AW94"/>
  <c r="AK30" s="1"/>
  <c r="BK122" i="2"/>
  <c r="J122" s="1"/>
  <c r="J97" s="1"/>
  <c r="W32" i="1"/>
  <c r="AK29"/>
  <c r="AT94" l="1"/>
  <c r="BK121" i="2"/>
  <c r="J121" s="1"/>
  <c r="J30" s="1"/>
  <c r="J96" l="1"/>
  <c r="J39"/>
  <c r="AG95" i="1"/>
  <c r="AN95" l="1"/>
  <c r="AG94"/>
  <c r="AK26" l="1"/>
  <c r="AK35" s="1"/>
  <c r="AN94"/>
</calcChain>
</file>

<file path=xl/sharedStrings.xml><?xml version="1.0" encoding="utf-8"?>
<sst xmlns="http://schemas.openxmlformats.org/spreadsheetml/2006/main" count="445" uniqueCount="165">
  <si>
    <t>Export Komplet</t>
  </si>
  <si>
    <t/>
  </si>
  <si>
    <t>2.0</t>
  </si>
  <si>
    <t>False</t>
  </si>
  <si>
    <t>{a8f1f291-f100-478c-9f22-5fc37a9a97c4}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</si>
  <si>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</si>
  <si>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</si>
  <si>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</si>
  <si>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</si>
  <si>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</si>
  <si>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</si>
  <si>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</si>
  <si>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000-02</t>
  </si>
  <si>
    <t>Stavba:</t>
  </si>
  <si>
    <t>Rekonštrukcia miestnej komunikácie</t>
  </si>
  <si>
    <t>JKSO:</t>
  </si>
  <si>
    <t>KS:</t>
  </si>
  <si>
    <t>Miesto:</t>
  </si>
  <si>
    <t xml:space="preserve"> </t>
  </si>
  <si>
    <t>Dátum:</t>
  </si>
  <si>
    <t>15. 8. 2019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</si>
  <si>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</si>
  <si>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</si>
  <si>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</si>
  <si>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</si>
  <si>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</si>
  <si>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</si>
  <si>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</si>
  <si>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</si>
  <si>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</si>
  <si>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</si>
  <si>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</si>
  <si>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</si>
  <si>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</si>
  <si>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</si>
  <si>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</si>
  <si>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</si>
  <si>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</si>
  <si>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</si>
  <si>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</si>
  <si>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</si>
  <si>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</si>
  <si>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</si>
  <si>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</si>
  <si>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</si>
  <si>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</si>
  <si>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</si>
  <si>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</si>
  <si>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</si>
  <si>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</si>
  <si>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</si>
  <si>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</si>
  <si>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</si>
  <si>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</si>
  <si>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</si>
  <si>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</si>
  <si>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</si>
  <si>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</si>
  <si>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</si>
  <si>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</si>
  <si>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</si>
  <si>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</si>
  <si>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</si>
  <si>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</si>
  <si>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</si>
  <si>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</si>
  <si>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</si>
  <si>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</si>
  <si>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</si>
  <si>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</si>
  <si>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</si>
  <si>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</si>
  <si>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</si>
  <si>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</si>
  <si>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02</t>
  </si>
  <si>
    <t>Komunikácie Jastrabá</t>
  </si>
  <si>
    <t>STA</t>
  </si>
  <si>
    <t>1</t>
  </si>
  <si>
    <t>{335ba6d4-4c0f-46b7-8965-e3d0f4630893}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</si>
  <si>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</si>
  <si>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</si>
  <si>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</si>
  <si>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</si>
  <si>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</si>
  <si>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</si>
  <si>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</si>
  <si>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</si>
  <si>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</si>
  <si>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</si>
  <si>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</si>
  <si>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</si>
  <si>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</si>
  <si>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</si>
  <si>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</si>
  <si>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</si>
  <si>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</si>
  <si>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</si>
  <si>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</si>
  <si>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</si>
  <si>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</si>
  <si>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</si>
  <si>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</si>
  <si>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</si>
  <si>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</si>
  <si>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</si>
  <si>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</si>
  <si>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</si>
  <si>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</si>
  <si>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184201111</t>
  </si>
  <si>
    <t>Výsadba stromu do predom vyhĺbenej jamky v rovine alebo na svahu do 1:5 pri výške kmeňa do 1, 8 m</t>
  </si>
  <si>
    <t>ks</t>
  </si>
  <si>
    <t>4</t>
  </si>
  <si>
    <t>2</t>
  </si>
  <si>
    <t>1908771545</t>
  </si>
  <si>
    <t>M</t>
  </si>
  <si>
    <t>8</t>
  </si>
  <si>
    <t>-2104183335</t>
  </si>
  <si>
    <t>5</t>
  </si>
  <si>
    <t>Komunikácie</t>
  </si>
  <si>
    <t>3</t>
  </si>
  <si>
    <t>564851111</t>
  </si>
  <si>
    <t>m2</t>
  </si>
  <si>
    <t>1537813431</t>
  </si>
  <si>
    <t>565151211</t>
  </si>
  <si>
    <t>-1077587058</t>
  </si>
  <si>
    <t>573211111</t>
  </si>
  <si>
    <t>-1554346202</t>
  </si>
  <si>
    <t>6</t>
  </si>
  <si>
    <t>577144271</t>
  </si>
  <si>
    <t>-1877699921</t>
  </si>
  <si>
    <t>9</t>
  </si>
  <si>
    <t>Ostatné konštrukcie a práce-búranie</t>
  </si>
  <si>
    <t>7</t>
  </si>
  <si>
    <t>919735112</t>
  </si>
  <si>
    <t>Rezanie existujúceho asfaltového krytu alebo podkladu hĺbky nad 50 do 100 mm</t>
  </si>
  <si>
    <t>m</t>
  </si>
  <si>
    <t>-45714461</t>
  </si>
  <si>
    <t>936104212</t>
  </si>
  <si>
    <t>663633922</t>
  </si>
  <si>
    <t>553560005100</t>
  </si>
  <si>
    <t>1960725384</t>
  </si>
  <si>
    <t>10</t>
  </si>
  <si>
    <t>936124122</t>
  </si>
  <si>
    <t>1515561703</t>
  </si>
  <si>
    <t>11</t>
  </si>
  <si>
    <t>553560001100</t>
  </si>
  <si>
    <t>1250531676</t>
  </si>
  <si>
    <t>99</t>
  </si>
  <si>
    <t>Presun hmôt HSV</t>
  </si>
  <si>
    <t>12</t>
  </si>
  <si>
    <t>998225111</t>
  </si>
  <si>
    <t>Presun hmôt pre pozemnú komunikáciu a letisko s krytom asfaltovým akejkoľvek dĺžky objektu</t>
  </si>
  <si>
    <t>t</t>
  </si>
  <si>
    <t>-936170726</t>
  </si>
  <si>
    <t>026500000M</t>
  </si>
  <si>
    <t>Strom, výška 1800/2000 mm</t>
  </si>
  <si>
    <t xml:space="preserve">Osadenie odpadkového koša </t>
  </si>
  <si>
    <t>Kôš odpadkový 55 l</t>
  </si>
  <si>
    <t>Podklad zo štrkodrviny s rozprestretím a zhutnením, po zhutnení hr. 120 mm</t>
  </si>
  <si>
    <t xml:space="preserve">Podklad z asfaltového betónu AC 22 L s rozprestretím a zhutnením </t>
  </si>
  <si>
    <t>Asfaltový betón vrstva obrusná AC 11  asfaltu tr. I, po zhutnení hr. 50 mm</t>
  </si>
  <si>
    <t>Lavička parková s operadlom, dĺžky 1850 mm</t>
  </si>
  <si>
    <t xml:space="preserve">Osadenie parkovej lavičky </t>
  </si>
  <si>
    <t>Postrek asfaltový spojovací bez posypu kamenivom z asfaltu cestného v množstve 0,50 kg/m2</t>
  </si>
  <si>
    <t>"Miestna komunikácia p.č. 809/1, 862/1, 811/1, k.ú. Jastrabá"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</si>
</sst>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73" t="s">
        <v>5</v>
      </c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70" t="s">
        <v>12</v>
      </c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172" t="s">
        <v>14</v>
      </c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18</v>
      </c>
      <c r="AK11" s="23" t="s">
        <v>23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24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18</v>
      </c>
      <c r="AK14" s="23" t="s">
        <v>23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25</v>
      </c>
      <c r="AK16" s="23" t="s">
        <v>22</v>
      </c>
      <c r="AN16" s="21" t="s">
        <v>1</v>
      </c>
      <c r="AR16" s="17"/>
      <c r="BS16" s="14" t="s">
        <v>26</v>
      </c>
    </row>
    <row r="17" spans="1:71" s="1" customFormat="1" ht="18.399999999999999" customHeight="1">
      <c r="B17" s="17"/>
      <c r="E17" s="21" t="s">
        <v>18</v>
      </c>
      <c r="AK17" s="23" t="s">
        <v>23</v>
      </c>
      <c r="AN17" s="21" t="s">
        <v>1</v>
      </c>
      <c r="AR17" s="17"/>
      <c r="BS17" s="14" t="s">
        <v>26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27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18</v>
      </c>
      <c r="AK20" s="23" t="s">
        <v>23</v>
      </c>
      <c r="AN20" s="21" t="s">
        <v>1</v>
      </c>
      <c r="AR20" s="17"/>
      <c r="BS20" s="14" t="s">
        <v>26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28</v>
      </c>
      <c r="AR22" s="17"/>
    </row>
    <row r="23" spans="1:71" s="1" customFormat="1" ht="16.5" customHeight="1">
      <c r="B23" s="17"/>
      <c r="E23" s="174" t="s">
        <v>1</v>
      </c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29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5">
        <f>ROUND(AG94,2)</f>
        <v>0</v>
      </c>
      <c r="AL26" s="176"/>
      <c r="AM26" s="176"/>
      <c r="AN26" s="176"/>
      <c r="AO26" s="176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69" t="s">
        <v>30</v>
      </c>
      <c r="M28" s="169"/>
      <c r="N28" s="169"/>
      <c r="O28" s="169"/>
      <c r="P28" s="169"/>
      <c r="Q28" s="26"/>
      <c r="R28" s="26"/>
      <c r="S28" s="26"/>
      <c r="T28" s="26"/>
      <c r="U28" s="26"/>
      <c r="V28" s="26"/>
      <c r="W28" s="169" t="s">
        <v>31</v>
      </c>
      <c r="X28" s="169"/>
      <c r="Y28" s="169"/>
      <c r="Z28" s="169"/>
      <c r="AA28" s="169"/>
      <c r="AB28" s="169"/>
      <c r="AC28" s="169"/>
      <c r="AD28" s="169"/>
      <c r="AE28" s="169"/>
      <c r="AF28" s="26"/>
      <c r="AG28" s="26"/>
      <c r="AH28" s="26"/>
      <c r="AI28" s="26"/>
      <c r="AJ28" s="26"/>
      <c r="AK28" s="169" t="s">
        <v>32</v>
      </c>
      <c r="AL28" s="169"/>
      <c r="AM28" s="169"/>
      <c r="AN28" s="169"/>
      <c r="AO28" s="169"/>
      <c r="AP28" s="26"/>
      <c r="AQ28" s="26"/>
      <c r="AR28" s="27"/>
      <c r="BE28" s="26"/>
    </row>
    <row r="29" spans="1:71" s="3" customFormat="1" ht="14.45" customHeight="1">
      <c r="B29" s="31"/>
      <c r="D29" s="23" t="s">
        <v>33</v>
      </c>
      <c r="F29" s="23" t="s">
        <v>34</v>
      </c>
      <c r="L29" s="168">
        <v>0.2</v>
      </c>
      <c r="M29" s="167"/>
      <c r="N29" s="167"/>
      <c r="O29" s="167"/>
      <c r="P29" s="167"/>
      <c r="W29" s="166">
        <f>ROUND(AZ94, 2)</f>
        <v>0</v>
      </c>
      <c r="X29" s="167"/>
      <c r="Y29" s="167"/>
      <c r="Z29" s="167"/>
      <c r="AA29" s="167"/>
      <c r="AB29" s="167"/>
      <c r="AC29" s="167"/>
      <c r="AD29" s="167"/>
      <c r="AE29" s="167"/>
      <c r="AK29" s="166">
        <f>ROUND(AV94, 2)</f>
        <v>0</v>
      </c>
      <c r="AL29" s="167"/>
      <c r="AM29" s="167"/>
      <c r="AN29" s="167"/>
      <c r="AO29" s="167"/>
      <c r="AR29" s="31"/>
    </row>
    <row r="30" spans="1:71" s="3" customFormat="1" ht="14.45" customHeight="1">
      <c r="B30" s="31"/>
      <c r="F30" s="23" t="s">
        <v>35</v>
      </c>
      <c r="L30" s="168">
        <v>0.2</v>
      </c>
      <c r="M30" s="167"/>
      <c r="N30" s="167"/>
      <c r="O30" s="167"/>
      <c r="P30" s="167"/>
      <c r="W30" s="166">
        <f>ROUND(BA94, 2)</f>
        <v>0</v>
      </c>
      <c r="X30" s="167"/>
      <c r="Y30" s="167"/>
      <c r="Z30" s="167"/>
      <c r="AA30" s="167"/>
      <c r="AB30" s="167"/>
      <c r="AC30" s="167"/>
      <c r="AD30" s="167"/>
      <c r="AE30" s="167"/>
      <c r="AK30" s="166">
        <f>ROUND(AW94, 2)</f>
        <v>0</v>
      </c>
      <c r="AL30" s="167"/>
      <c r="AM30" s="167"/>
      <c r="AN30" s="167"/>
      <c r="AO30" s="167"/>
      <c r="AR30" s="31"/>
    </row>
    <row r="31" spans="1:71" s="3" customFormat="1" ht="14.45" hidden="1" customHeight="1">
      <c r="B31" s="31"/>
      <c r="F31" s="23" t="s">
        <v>36</v>
      </c>
      <c r="L31" s="168">
        <v>0.2</v>
      </c>
      <c r="M31" s="167"/>
      <c r="N31" s="167"/>
      <c r="O31" s="167"/>
      <c r="P31" s="167"/>
      <c r="W31" s="166">
        <f>ROUND(BB94, 2)</f>
        <v>0</v>
      </c>
      <c r="X31" s="167"/>
      <c r="Y31" s="167"/>
      <c r="Z31" s="167"/>
      <c r="AA31" s="167"/>
      <c r="AB31" s="167"/>
      <c r="AC31" s="167"/>
      <c r="AD31" s="167"/>
      <c r="AE31" s="167"/>
      <c r="AK31" s="166">
        <v>0</v>
      </c>
      <c r="AL31" s="167"/>
      <c r="AM31" s="167"/>
      <c r="AN31" s="167"/>
      <c r="AO31" s="167"/>
      <c r="AR31" s="31"/>
    </row>
    <row r="32" spans="1:71" s="3" customFormat="1" ht="14.45" hidden="1" customHeight="1">
      <c r="B32" s="31"/>
      <c r="F32" s="23" t="s">
        <v>37</v>
      </c>
      <c r="L32" s="168">
        <v>0.2</v>
      </c>
      <c r="M32" s="167"/>
      <c r="N32" s="167"/>
      <c r="O32" s="167"/>
      <c r="P32" s="167"/>
      <c r="W32" s="166">
        <f>ROUND(BC94, 2)</f>
        <v>0</v>
      </c>
      <c r="X32" s="167"/>
      <c r="Y32" s="167"/>
      <c r="Z32" s="167"/>
      <c r="AA32" s="167"/>
      <c r="AB32" s="167"/>
      <c r="AC32" s="167"/>
      <c r="AD32" s="167"/>
      <c r="AE32" s="167"/>
      <c r="AK32" s="166">
        <v>0</v>
      </c>
      <c r="AL32" s="167"/>
      <c r="AM32" s="167"/>
      <c r="AN32" s="167"/>
      <c r="AO32" s="167"/>
      <c r="AR32" s="31"/>
    </row>
    <row r="33" spans="1:57" s="3" customFormat="1" ht="14.45" hidden="1" customHeight="1">
      <c r="B33" s="31"/>
      <c r="F33" s="23" t="s">
        <v>38</v>
      </c>
      <c r="L33" s="168">
        <v>0</v>
      </c>
      <c r="M33" s="167"/>
      <c r="N33" s="167"/>
      <c r="O33" s="167"/>
      <c r="P33" s="167"/>
      <c r="W33" s="166">
        <f>ROUND(BD94, 2)</f>
        <v>0</v>
      </c>
      <c r="X33" s="167"/>
      <c r="Y33" s="167"/>
      <c r="Z33" s="167"/>
      <c r="AA33" s="167"/>
      <c r="AB33" s="167"/>
      <c r="AC33" s="167"/>
      <c r="AD33" s="167"/>
      <c r="AE33" s="167"/>
      <c r="AK33" s="166">
        <v>0</v>
      </c>
      <c r="AL33" s="167"/>
      <c r="AM33" s="167"/>
      <c r="AN33" s="167"/>
      <c r="AO33" s="167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39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40</v>
      </c>
      <c r="U35" s="34"/>
      <c r="V35" s="34"/>
      <c r="W35" s="34"/>
      <c r="X35" s="162" t="s">
        <v>41</v>
      </c>
      <c r="Y35" s="163"/>
      <c r="Z35" s="163"/>
      <c r="AA35" s="163"/>
      <c r="AB35" s="163"/>
      <c r="AC35" s="34"/>
      <c r="AD35" s="34"/>
      <c r="AE35" s="34"/>
      <c r="AF35" s="34"/>
      <c r="AG35" s="34"/>
      <c r="AH35" s="34"/>
      <c r="AI35" s="34"/>
      <c r="AJ35" s="34"/>
      <c r="AK35" s="164">
        <f>SUM(AK26:AK33)</f>
        <v>0</v>
      </c>
      <c r="AL35" s="163"/>
      <c r="AM35" s="163"/>
      <c r="AN35" s="163"/>
      <c r="AO35" s="165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42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43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44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45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44</v>
      </c>
      <c r="AI60" s="29"/>
      <c r="AJ60" s="29"/>
      <c r="AK60" s="29"/>
      <c r="AL60" s="29"/>
      <c r="AM60" s="39" t="s">
        <v>45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46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47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44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45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44</v>
      </c>
      <c r="AI75" s="29"/>
      <c r="AJ75" s="29"/>
      <c r="AK75" s="29"/>
      <c r="AL75" s="29"/>
      <c r="AM75" s="39" t="s">
        <v>45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48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11</v>
      </c>
      <c r="L84" s="4" t="str">
        <f>K5</f>
        <v>000-02</v>
      </c>
      <c r="AR84" s="45"/>
    </row>
    <row r="85" spans="1:91" s="5" customFormat="1" ht="36.950000000000003" customHeight="1">
      <c r="B85" s="46"/>
      <c r="C85" s="47" t="s">
        <v>13</v>
      </c>
      <c r="L85" s="187" t="str">
        <f>K6</f>
        <v>Rekonštrukcia miestnej komunikácie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89" t="str">
        <f>IF(AN8= "","",AN8)</f>
        <v>15. 8. 2019</v>
      </c>
      <c r="AN87" s="189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190" t="str">
        <f>IF(E17="","",E17)</f>
        <v xml:space="preserve"> </v>
      </c>
      <c r="AN89" s="191"/>
      <c r="AO89" s="191"/>
      <c r="AP89" s="191"/>
      <c r="AQ89" s="26"/>
      <c r="AR89" s="27"/>
      <c r="AS89" s="192" t="s">
        <v>49</v>
      </c>
      <c r="AT89" s="193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24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27</v>
      </c>
      <c r="AJ90" s="26"/>
      <c r="AK90" s="26"/>
      <c r="AL90" s="26"/>
      <c r="AM90" s="190" t="str">
        <f>IF(E20="","",E20)</f>
        <v xml:space="preserve"> </v>
      </c>
      <c r="AN90" s="191"/>
      <c r="AO90" s="191"/>
      <c r="AP90" s="191"/>
      <c r="AQ90" s="26"/>
      <c r="AR90" s="27"/>
      <c r="AS90" s="194"/>
      <c r="AT90" s="195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94"/>
      <c r="AT91" s="195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77" t="s">
        <v>50</v>
      </c>
      <c r="D92" s="178"/>
      <c r="E92" s="178"/>
      <c r="F92" s="178"/>
      <c r="G92" s="178"/>
      <c r="H92" s="54"/>
      <c r="I92" s="179" t="s">
        <v>51</v>
      </c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  <c r="AF92" s="178"/>
      <c r="AG92" s="180" t="s">
        <v>52</v>
      </c>
      <c r="AH92" s="178"/>
      <c r="AI92" s="178"/>
      <c r="AJ92" s="178"/>
      <c r="AK92" s="178"/>
      <c r="AL92" s="178"/>
      <c r="AM92" s="178"/>
      <c r="AN92" s="179" t="s">
        <v>53</v>
      </c>
      <c r="AO92" s="178"/>
      <c r="AP92" s="181"/>
      <c r="AQ92" s="55" t="s">
        <v>54</v>
      </c>
      <c r="AR92" s="27"/>
      <c r="AS92" s="56" t="s">
        <v>55</v>
      </c>
      <c r="AT92" s="57" t="s">
        <v>56</v>
      </c>
      <c r="AU92" s="57" t="s">
        <v>57</v>
      </c>
      <c r="AV92" s="57" t="s">
        <v>58</v>
      </c>
      <c r="AW92" s="57" t="s">
        <v>59</v>
      </c>
      <c r="AX92" s="57" t="s">
        <v>60</v>
      </c>
      <c r="AY92" s="57" t="s">
        <v>61</v>
      </c>
      <c r="AZ92" s="57" t="s">
        <v>62</v>
      </c>
      <c r="BA92" s="57" t="s">
        <v>63</v>
      </c>
      <c r="BB92" s="57" t="s">
        <v>64</v>
      </c>
      <c r="BC92" s="57" t="s">
        <v>65</v>
      </c>
      <c r="BD92" s="58" t="s">
        <v>66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67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5">
        <f>ROUND(AG95,2)</f>
        <v>0</v>
      </c>
      <c r="AH94" s="185"/>
      <c r="AI94" s="185"/>
      <c r="AJ94" s="185"/>
      <c r="AK94" s="185"/>
      <c r="AL94" s="185"/>
      <c r="AM94" s="185"/>
      <c r="AN94" s="186">
        <f>SUM(AG94,AT94)</f>
        <v>0</v>
      </c>
      <c r="AO94" s="186"/>
      <c r="AP94" s="186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120.00935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68</v>
      </c>
      <c r="BT94" s="71" t="s">
        <v>69</v>
      </c>
      <c r="BU94" s="72" t="s">
        <v>70</v>
      </c>
      <c r="BV94" s="71" t="s">
        <v>71</v>
      </c>
      <c r="BW94" s="71" t="s">
        <v>4</v>
      </c>
      <c r="BX94" s="71" t="s">
        <v>72</v>
      </c>
      <c r="CL94" s="71" t="s">
        <v>1</v>
      </c>
    </row>
    <row r="95" spans="1:91" s="7" customFormat="1" ht="16.5" customHeight="1">
      <c r="A95" s="73" t="s">
        <v>73</v>
      </c>
      <c r="B95" s="74"/>
      <c r="C95" s="75"/>
      <c r="D95" s="184" t="s">
        <v>74</v>
      </c>
      <c r="E95" s="184"/>
      <c r="F95" s="184"/>
      <c r="G95" s="184"/>
      <c r="H95" s="184"/>
      <c r="I95" s="76"/>
      <c r="J95" s="184" t="s">
        <v>75</v>
      </c>
      <c r="K95" s="184"/>
      <c r="L95" s="184"/>
      <c r="M95" s="184"/>
      <c r="N95" s="184"/>
      <c r="O95" s="184"/>
      <c r="P95" s="184"/>
      <c r="Q95" s="184"/>
      <c r="R95" s="184"/>
      <c r="S95" s="184"/>
      <c r="T95" s="184"/>
      <c r="U95" s="184"/>
      <c r="V95" s="184"/>
      <c r="W95" s="184"/>
      <c r="X95" s="184"/>
      <c r="Y95" s="184"/>
      <c r="Z95" s="184"/>
      <c r="AA95" s="184"/>
      <c r="AB95" s="184"/>
      <c r="AC95" s="184"/>
      <c r="AD95" s="184"/>
      <c r="AE95" s="184"/>
      <c r="AF95" s="184"/>
      <c r="AG95" s="182">
        <f>'02 - Komunikácie Jastrabá'!J30</f>
        <v>0</v>
      </c>
      <c r="AH95" s="183"/>
      <c r="AI95" s="183"/>
      <c r="AJ95" s="183"/>
      <c r="AK95" s="183"/>
      <c r="AL95" s="183"/>
      <c r="AM95" s="183"/>
      <c r="AN95" s="182">
        <f>SUM(AG95,AT95)</f>
        <v>0</v>
      </c>
      <c r="AO95" s="183"/>
      <c r="AP95" s="183"/>
      <c r="AQ95" s="77" t="s">
        <v>76</v>
      </c>
      <c r="AR95" s="74"/>
      <c r="AS95" s="78">
        <v>0</v>
      </c>
      <c r="AT95" s="79">
        <f>ROUND(SUM(AV95:AW95),2)</f>
        <v>0</v>
      </c>
      <c r="AU95" s="80">
        <f>'02 - Komunikácie Jastrabá'!P121</f>
        <v>120.00935</v>
      </c>
      <c r="AV95" s="79">
        <f>'02 - Komunikácie Jastrabá'!J33</f>
        <v>0</v>
      </c>
      <c r="AW95" s="79">
        <f>'02 - Komunikácie Jastrabá'!J34</f>
        <v>0</v>
      </c>
      <c r="AX95" s="79">
        <f>'02 - Komunikácie Jastrabá'!J35</f>
        <v>0</v>
      </c>
      <c r="AY95" s="79">
        <f>'02 - Komunikácie Jastrabá'!J36</f>
        <v>0</v>
      </c>
      <c r="AZ95" s="79">
        <f>'02 - Komunikácie Jastrabá'!F33</f>
        <v>0</v>
      </c>
      <c r="BA95" s="79">
        <f>'02 - Komunikácie Jastrabá'!F34</f>
        <v>0</v>
      </c>
      <c r="BB95" s="79">
        <f>'02 - Komunikácie Jastrabá'!F35</f>
        <v>0</v>
      </c>
      <c r="BC95" s="79">
        <f>'02 - Komunikácie Jastrabá'!F36</f>
        <v>0</v>
      </c>
      <c r="BD95" s="81">
        <f>'02 - Komunikácie Jastrabá'!F37</f>
        <v>0</v>
      </c>
      <c r="BT95" s="82" t="s">
        <v>77</v>
      </c>
      <c r="BV95" s="82" t="s">
        <v>71</v>
      </c>
      <c r="BW95" s="82" t="s">
        <v>78</v>
      </c>
      <c r="BX95" s="82" t="s">
        <v>4</v>
      </c>
      <c r="CL95" s="82" t="s">
        <v>1</v>
      </c>
      <c r="CM95" s="82" t="s">
        <v>69</v>
      </c>
    </row>
    <row r="96" spans="1:91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</mergeCells>
  <hyperlinks>
    <hyperlink ref="A95" location="'02 - Komunikácie Jastrabá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39"/>
  <sheetViews>
    <sheetView showGridLines="0" tabSelected="1" workbookViewId="0">
      <selection activeCell="W12" sqref="W1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3"/>
    </row>
    <row r="2" spans="1:46" s="1" customFormat="1" ht="36.950000000000003" customHeight="1">
      <c r="L2" s="173" t="s">
        <v>5</v>
      </c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14" t="s">
        <v>78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69</v>
      </c>
    </row>
    <row r="4" spans="1:46" s="1" customFormat="1" ht="24.95" customHeight="1">
      <c r="B4" s="17"/>
      <c r="D4" s="18" t="s">
        <v>79</v>
      </c>
      <c r="L4" s="17"/>
      <c r="M4" s="8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197" t="s">
        <v>164</v>
      </c>
      <c r="F7" s="198"/>
      <c r="G7" s="198"/>
      <c r="H7" s="198"/>
      <c r="L7" s="17"/>
    </row>
    <row r="8" spans="1:46" s="2" customFormat="1" ht="12" customHeight="1">
      <c r="A8" s="26"/>
      <c r="B8" s="27"/>
      <c r="C8" s="26"/>
      <c r="D8" s="23" t="s">
        <v>80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7"/>
      <c r="F9" s="196"/>
      <c r="G9" s="196"/>
      <c r="H9" s="19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15. 8. 2019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23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24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70" t="str">
        <f>'Rekapitulácia stavby'!E14</f>
        <v xml:space="preserve"> </v>
      </c>
      <c r="F18" s="170"/>
      <c r="G18" s="170"/>
      <c r="H18" s="170"/>
      <c r="I18" s="23" t="s">
        <v>23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23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22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23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28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5"/>
      <c r="B27" s="86"/>
      <c r="C27" s="85"/>
      <c r="D27" s="85"/>
      <c r="E27" s="174" t="s">
        <v>1</v>
      </c>
      <c r="F27" s="174"/>
      <c r="G27" s="174"/>
      <c r="H27" s="174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88" t="s">
        <v>29</v>
      </c>
      <c r="E30" s="26"/>
      <c r="F30" s="26"/>
      <c r="G30" s="26"/>
      <c r="H30" s="26"/>
      <c r="I30" s="26"/>
      <c r="J30" s="65">
        <f>ROUND(J121,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31</v>
      </c>
      <c r="G32" s="26"/>
      <c r="H32" s="26"/>
      <c r="I32" s="30" t="s">
        <v>30</v>
      </c>
      <c r="J32" s="30" t="s">
        <v>32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89" t="s">
        <v>33</v>
      </c>
      <c r="E33" s="23" t="s">
        <v>34</v>
      </c>
      <c r="F33" s="90">
        <f>ROUND((SUM(BE121:BE138)),  2)</f>
        <v>0</v>
      </c>
      <c r="G33" s="26"/>
      <c r="H33" s="26"/>
      <c r="I33" s="91">
        <v>0.2</v>
      </c>
      <c r="J33" s="90">
        <f>ROUND(((SUM(BE121:BE138))*I33),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35</v>
      </c>
      <c r="F34" s="90">
        <f>ROUND((SUM(BF121:BF138)),  2)</f>
        <v>0</v>
      </c>
      <c r="G34" s="26"/>
      <c r="H34" s="26"/>
      <c r="I34" s="91">
        <v>0.2</v>
      </c>
      <c r="J34" s="90">
        <f>ROUND(((SUM(BF121:BF138))*I34),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36</v>
      </c>
      <c r="F35" s="90">
        <f>ROUND((SUM(BG121:BG138)),  2)</f>
        <v>0</v>
      </c>
      <c r="G35" s="26"/>
      <c r="H35" s="26"/>
      <c r="I35" s="91">
        <v>0.2</v>
      </c>
      <c r="J35" s="9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37</v>
      </c>
      <c r="F36" s="90">
        <f>ROUND((SUM(BH121:BH138)),  2)</f>
        <v>0</v>
      </c>
      <c r="G36" s="26"/>
      <c r="H36" s="26"/>
      <c r="I36" s="91">
        <v>0.2</v>
      </c>
      <c r="J36" s="9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38</v>
      </c>
      <c r="F37" s="90">
        <f>ROUND((SUM(BI121:BI138)),  2)</f>
        <v>0</v>
      </c>
      <c r="G37" s="26"/>
      <c r="H37" s="26"/>
      <c r="I37" s="91">
        <v>0</v>
      </c>
      <c r="J37" s="9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2"/>
      <c r="D39" s="93" t="s">
        <v>39</v>
      </c>
      <c r="E39" s="54"/>
      <c r="F39" s="54"/>
      <c r="G39" s="94" t="s">
        <v>40</v>
      </c>
      <c r="H39" s="95" t="s">
        <v>41</v>
      </c>
      <c r="I39" s="54"/>
      <c r="J39" s="96">
        <f>SUM(J30:J37)</f>
        <v>0</v>
      </c>
      <c r="K39" s="97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44</v>
      </c>
      <c r="E61" s="29"/>
      <c r="F61" s="98" t="s">
        <v>45</v>
      </c>
      <c r="G61" s="39" t="s">
        <v>44</v>
      </c>
      <c r="H61" s="29"/>
      <c r="I61" s="29"/>
      <c r="J61" s="99" t="s">
        <v>45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46</v>
      </c>
      <c r="E65" s="40"/>
      <c r="F65" s="40"/>
      <c r="G65" s="37" t="s">
        <v>47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44</v>
      </c>
      <c r="E76" s="29"/>
      <c r="F76" s="98" t="s">
        <v>45</v>
      </c>
      <c r="G76" s="39" t="s">
        <v>44</v>
      </c>
      <c r="H76" s="29"/>
      <c r="I76" s="29"/>
      <c r="J76" s="99" t="s">
        <v>45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81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197" t="str">
        <f>E7</f>
        <v>"Miestna komunikácia p.č. 809/1, 862/1, 811/1, k.ú. Jastrabá"</v>
      </c>
      <c r="F85" s="198"/>
      <c r="G85" s="198"/>
      <c r="H85" s="19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80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7">
        <f>E9</f>
        <v>0</v>
      </c>
      <c r="F87" s="196"/>
      <c r="G87" s="196"/>
      <c r="H87" s="19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>15. 8. 2019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21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0" t="s">
        <v>82</v>
      </c>
      <c r="D94" s="92"/>
      <c r="E94" s="92"/>
      <c r="F94" s="92"/>
      <c r="G94" s="92"/>
      <c r="H94" s="92"/>
      <c r="I94" s="92"/>
      <c r="J94" s="101" t="s">
        <v>83</v>
      </c>
      <c r="K94" s="9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2" t="s">
        <v>84</v>
      </c>
      <c r="D96" s="26"/>
      <c r="E96" s="26"/>
      <c r="F96" s="26"/>
      <c r="G96" s="26"/>
      <c r="H96" s="26"/>
      <c r="I96" s="26"/>
      <c r="J96" s="65">
        <f>J121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85</v>
      </c>
    </row>
    <row r="97" spans="1:31" s="9" customFormat="1" ht="24.95" customHeight="1">
      <c r="B97" s="103"/>
      <c r="D97" s="104" t="s">
        <v>86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1:31" s="10" customFormat="1" ht="19.899999999999999" customHeight="1">
      <c r="B98" s="107"/>
      <c r="D98" s="108" t="s">
        <v>87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1:31" s="10" customFormat="1" ht="19.899999999999999" customHeight="1">
      <c r="B99" s="107"/>
      <c r="D99" s="108" t="s">
        <v>88</v>
      </c>
      <c r="E99" s="109"/>
      <c r="F99" s="109"/>
      <c r="G99" s="109"/>
      <c r="H99" s="109"/>
      <c r="I99" s="109"/>
      <c r="J99" s="110">
        <f>J126</f>
        <v>0</v>
      </c>
      <c r="L99" s="107"/>
    </row>
    <row r="100" spans="1:31" s="10" customFormat="1" ht="19.899999999999999" customHeight="1">
      <c r="B100" s="107"/>
      <c r="D100" s="108" t="s">
        <v>89</v>
      </c>
      <c r="E100" s="109"/>
      <c r="F100" s="109"/>
      <c r="G100" s="109"/>
      <c r="H100" s="109"/>
      <c r="I100" s="109"/>
      <c r="J100" s="110">
        <f>J131</f>
        <v>0</v>
      </c>
      <c r="L100" s="107"/>
    </row>
    <row r="101" spans="1:31" s="10" customFormat="1" ht="19.899999999999999" customHeight="1">
      <c r="B101" s="107"/>
      <c r="D101" s="108" t="s">
        <v>90</v>
      </c>
      <c r="E101" s="109"/>
      <c r="F101" s="109"/>
      <c r="G101" s="109"/>
      <c r="H101" s="109"/>
      <c r="I101" s="109"/>
      <c r="J101" s="110">
        <f>J137</f>
        <v>0</v>
      </c>
      <c r="L101" s="107"/>
    </row>
    <row r="102" spans="1:31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5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31" s="2" customFormat="1" ht="6.95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5" customHeight="1">
      <c r="A108" s="26"/>
      <c r="B108" s="27"/>
      <c r="C108" s="18" t="s">
        <v>91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13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197" t="str">
        <f>E7</f>
        <v>"Miestna komunikácia p.č. 809/1, 862/1, 811/1, k.ú. Jastrabá"</v>
      </c>
      <c r="F111" s="198"/>
      <c r="G111" s="198"/>
      <c r="H111" s="198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80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187">
        <f>E9</f>
        <v>0</v>
      </c>
      <c r="F113" s="196"/>
      <c r="G113" s="196"/>
      <c r="H113" s="19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17</v>
      </c>
      <c r="D115" s="26"/>
      <c r="E115" s="26"/>
      <c r="F115" s="21" t="str">
        <f>F12</f>
        <v xml:space="preserve"> </v>
      </c>
      <c r="G115" s="26"/>
      <c r="H115" s="26"/>
      <c r="I115" s="23" t="s">
        <v>19</v>
      </c>
      <c r="J115" s="49" t="str">
        <f>IF(J12="","",J12)</f>
        <v>15. 8. 2019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21</v>
      </c>
      <c r="D117" s="26"/>
      <c r="E117" s="26"/>
      <c r="F117" s="21" t="str">
        <f>E15</f>
        <v xml:space="preserve"> </v>
      </c>
      <c r="G117" s="26"/>
      <c r="H117" s="26"/>
      <c r="I117" s="23" t="s">
        <v>25</v>
      </c>
      <c r="J117" s="24" t="str">
        <f>E21</f>
        <v xml:space="preserve"> 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24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27</v>
      </c>
      <c r="J118" s="24" t="str">
        <f>E24</f>
        <v xml:space="preserve"> 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25" customHeight="1">
      <c r="A120" s="111"/>
      <c r="B120" s="112"/>
      <c r="C120" s="113" t="s">
        <v>92</v>
      </c>
      <c r="D120" s="114" t="s">
        <v>54</v>
      </c>
      <c r="E120" s="114" t="s">
        <v>50</v>
      </c>
      <c r="F120" s="114" t="s">
        <v>51</v>
      </c>
      <c r="G120" s="114" t="s">
        <v>93</v>
      </c>
      <c r="H120" s="114" t="s">
        <v>94</v>
      </c>
      <c r="I120" s="114" t="s">
        <v>95</v>
      </c>
      <c r="J120" s="115" t="s">
        <v>83</v>
      </c>
      <c r="K120" s="116" t="s">
        <v>96</v>
      </c>
      <c r="L120" s="117"/>
      <c r="M120" s="56" t="s">
        <v>1</v>
      </c>
      <c r="N120" s="57" t="s">
        <v>33</v>
      </c>
      <c r="O120" s="57" t="s">
        <v>97</v>
      </c>
      <c r="P120" s="57" t="s">
        <v>98</v>
      </c>
      <c r="Q120" s="57" t="s">
        <v>99</v>
      </c>
      <c r="R120" s="57" t="s">
        <v>100</v>
      </c>
      <c r="S120" s="57" t="s">
        <v>101</v>
      </c>
      <c r="T120" s="58" t="s">
        <v>102</v>
      </c>
      <c r="U120" s="111"/>
      <c r="V120" s="111"/>
      <c r="W120" s="111"/>
      <c r="X120" s="111"/>
      <c r="Y120" s="111"/>
      <c r="Z120" s="111"/>
      <c r="AA120" s="111"/>
      <c r="AB120" s="111"/>
      <c r="AC120" s="111"/>
      <c r="AD120" s="111"/>
      <c r="AE120" s="111"/>
    </row>
    <row r="121" spans="1:65" s="2" customFormat="1" ht="22.9" customHeight="1">
      <c r="A121" s="26"/>
      <c r="B121" s="27"/>
      <c r="C121" s="63" t="s">
        <v>84</v>
      </c>
      <c r="D121" s="26"/>
      <c r="E121" s="26"/>
      <c r="F121" s="26"/>
      <c r="G121" s="26"/>
      <c r="H121" s="26"/>
      <c r="I121" s="26"/>
      <c r="J121" s="118">
        <f>BK121</f>
        <v>0</v>
      </c>
      <c r="K121" s="26"/>
      <c r="L121" s="27"/>
      <c r="M121" s="59"/>
      <c r="N121" s="50"/>
      <c r="O121" s="60"/>
      <c r="P121" s="119">
        <f>P122</f>
        <v>120.00935</v>
      </c>
      <c r="Q121" s="60"/>
      <c r="R121" s="119">
        <f>R122</f>
        <v>304.70767999999993</v>
      </c>
      <c r="S121" s="60"/>
      <c r="T121" s="120">
        <f>T122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68</v>
      </c>
      <c r="AU121" s="14" t="s">
        <v>85</v>
      </c>
      <c r="BK121" s="121">
        <f>BK122</f>
        <v>0</v>
      </c>
    </row>
    <row r="122" spans="1:65" s="12" customFormat="1" ht="25.9" customHeight="1">
      <c r="B122" s="122"/>
      <c r="D122" s="123" t="s">
        <v>68</v>
      </c>
      <c r="E122" s="124" t="s">
        <v>103</v>
      </c>
      <c r="F122" s="124" t="s">
        <v>104</v>
      </c>
      <c r="J122" s="125">
        <f>BK122</f>
        <v>0</v>
      </c>
      <c r="L122" s="122"/>
      <c r="M122" s="126"/>
      <c r="N122" s="127"/>
      <c r="O122" s="127"/>
      <c r="P122" s="128">
        <f>P123+P126+P131+P137</f>
        <v>120.00935</v>
      </c>
      <c r="Q122" s="127"/>
      <c r="R122" s="128">
        <f>R123+R126+R131+R137</f>
        <v>304.70767999999993</v>
      </c>
      <c r="S122" s="127"/>
      <c r="T122" s="129">
        <f>T123+T126+T131+T137</f>
        <v>0</v>
      </c>
      <c r="AR122" s="123" t="s">
        <v>77</v>
      </c>
      <c r="AT122" s="130" t="s">
        <v>68</v>
      </c>
      <c r="AU122" s="130" t="s">
        <v>69</v>
      </c>
      <c r="AY122" s="123" t="s">
        <v>105</v>
      </c>
      <c r="BK122" s="131">
        <f>BK123+BK126+BK131+BK137</f>
        <v>0</v>
      </c>
    </row>
    <row r="123" spans="1:65" s="12" customFormat="1" ht="22.9" customHeight="1">
      <c r="B123" s="122"/>
      <c r="D123" s="123" t="s">
        <v>68</v>
      </c>
      <c r="E123" s="132" t="s">
        <v>77</v>
      </c>
      <c r="F123" s="132" t="s">
        <v>106</v>
      </c>
      <c r="J123" s="133">
        <f>BK123</f>
        <v>0</v>
      </c>
      <c r="L123" s="122"/>
      <c r="M123" s="126"/>
      <c r="N123" s="127"/>
      <c r="O123" s="127"/>
      <c r="P123" s="128">
        <f>SUM(P124:P125)</f>
        <v>1.01247</v>
      </c>
      <c r="Q123" s="127"/>
      <c r="R123" s="128">
        <f>SUM(R124:R125)</f>
        <v>1.0500000000000001E-2</v>
      </c>
      <c r="S123" s="127"/>
      <c r="T123" s="129">
        <f>SUM(T124:T125)</f>
        <v>0</v>
      </c>
      <c r="AR123" s="123" t="s">
        <v>77</v>
      </c>
      <c r="AT123" s="130" t="s">
        <v>68</v>
      </c>
      <c r="AU123" s="130" t="s">
        <v>77</v>
      </c>
      <c r="AY123" s="123" t="s">
        <v>105</v>
      </c>
      <c r="BK123" s="131">
        <f>SUM(BK124:BK125)</f>
        <v>0</v>
      </c>
    </row>
    <row r="124" spans="1:65" s="2" customFormat="1" ht="24" customHeight="1">
      <c r="A124" s="26"/>
      <c r="B124" s="134"/>
      <c r="C124" s="135" t="s">
        <v>77</v>
      </c>
      <c r="D124" s="135" t="s">
        <v>107</v>
      </c>
      <c r="E124" s="136" t="s">
        <v>108</v>
      </c>
      <c r="F124" s="137" t="s">
        <v>109</v>
      </c>
      <c r="G124" s="138" t="s">
        <v>110</v>
      </c>
      <c r="H124" s="139">
        <v>3</v>
      </c>
      <c r="I124" s="140"/>
      <c r="J124" s="140">
        <f>ROUND(I124*H124,2)</f>
        <v>0</v>
      </c>
      <c r="K124" s="141"/>
      <c r="L124" s="27"/>
      <c r="M124" s="142" t="s">
        <v>1</v>
      </c>
      <c r="N124" s="143" t="s">
        <v>35</v>
      </c>
      <c r="O124" s="144">
        <v>0.33749000000000001</v>
      </c>
      <c r="P124" s="144">
        <f>O124*H124</f>
        <v>1.01247</v>
      </c>
      <c r="Q124" s="144">
        <v>0</v>
      </c>
      <c r="R124" s="144">
        <f>Q124*H124</f>
        <v>0</v>
      </c>
      <c r="S124" s="144">
        <v>0</v>
      </c>
      <c r="T124" s="145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6" t="s">
        <v>111</v>
      </c>
      <c r="AT124" s="146" t="s">
        <v>107</v>
      </c>
      <c r="AU124" s="146" t="s">
        <v>112</v>
      </c>
      <c r="AY124" s="14" t="s">
        <v>105</v>
      </c>
      <c r="BE124" s="147">
        <f>IF(N124="základná",J124,0)</f>
        <v>0</v>
      </c>
      <c r="BF124" s="147">
        <f>IF(N124="znížená",J124,0)</f>
        <v>0</v>
      </c>
      <c r="BG124" s="147">
        <f>IF(N124="zákl. prenesená",J124,0)</f>
        <v>0</v>
      </c>
      <c r="BH124" s="147">
        <f>IF(N124="zníž. prenesená",J124,0)</f>
        <v>0</v>
      </c>
      <c r="BI124" s="147">
        <f>IF(N124="nulová",J124,0)</f>
        <v>0</v>
      </c>
      <c r="BJ124" s="14" t="s">
        <v>112</v>
      </c>
      <c r="BK124" s="147">
        <f>ROUND(I124*H124,2)</f>
        <v>0</v>
      </c>
      <c r="BL124" s="14" t="s">
        <v>111</v>
      </c>
      <c r="BM124" s="146" t="s">
        <v>113</v>
      </c>
    </row>
    <row r="125" spans="1:65" s="2" customFormat="1" ht="16.5" customHeight="1">
      <c r="A125" s="26"/>
      <c r="B125" s="134"/>
      <c r="C125" s="148" t="s">
        <v>112</v>
      </c>
      <c r="D125" s="148" t="s">
        <v>114</v>
      </c>
      <c r="E125" s="149" t="s">
        <v>154</v>
      </c>
      <c r="F125" s="150" t="s">
        <v>155</v>
      </c>
      <c r="G125" s="151" t="s">
        <v>110</v>
      </c>
      <c r="H125" s="152">
        <v>3</v>
      </c>
      <c r="I125" s="153"/>
      <c r="J125" s="153">
        <f>ROUND(I125*H125,2)</f>
        <v>0</v>
      </c>
      <c r="K125" s="154"/>
      <c r="L125" s="155"/>
      <c r="M125" s="156" t="s">
        <v>1</v>
      </c>
      <c r="N125" s="157" t="s">
        <v>35</v>
      </c>
      <c r="O125" s="144">
        <v>0</v>
      </c>
      <c r="P125" s="144">
        <f>O125*H125</f>
        <v>0</v>
      </c>
      <c r="Q125" s="144">
        <v>3.5000000000000001E-3</v>
      </c>
      <c r="R125" s="144">
        <f>Q125*H125</f>
        <v>1.0500000000000001E-2</v>
      </c>
      <c r="S125" s="144">
        <v>0</v>
      </c>
      <c r="T125" s="145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6" t="s">
        <v>115</v>
      </c>
      <c r="AT125" s="146" t="s">
        <v>114</v>
      </c>
      <c r="AU125" s="146" t="s">
        <v>112</v>
      </c>
      <c r="AY125" s="14" t="s">
        <v>105</v>
      </c>
      <c r="BE125" s="147">
        <f>IF(N125="základná",J125,0)</f>
        <v>0</v>
      </c>
      <c r="BF125" s="147">
        <f>IF(N125="znížená",J125,0)</f>
        <v>0</v>
      </c>
      <c r="BG125" s="147">
        <f>IF(N125="zákl. prenesená",J125,0)</f>
        <v>0</v>
      </c>
      <c r="BH125" s="147">
        <f>IF(N125="zníž. prenesená",J125,0)</f>
        <v>0</v>
      </c>
      <c r="BI125" s="147">
        <f>IF(N125="nulová",J125,0)</f>
        <v>0</v>
      </c>
      <c r="BJ125" s="14" t="s">
        <v>112</v>
      </c>
      <c r="BK125" s="147">
        <f>ROUND(I125*H125,2)</f>
        <v>0</v>
      </c>
      <c r="BL125" s="14" t="s">
        <v>111</v>
      </c>
      <c r="BM125" s="146" t="s">
        <v>116</v>
      </c>
    </row>
    <row r="126" spans="1:65" s="12" customFormat="1" ht="22.9" customHeight="1">
      <c r="B126" s="122"/>
      <c r="D126" s="123" t="s">
        <v>68</v>
      </c>
      <c r="E126" s="132" t="s">
        <v>117</v>
      </c>
      <c r="F126" s="132" t="s">
        <v>118</v>
      </c>
      <c r="J126" s="133">
        <f>BK126</f>
        <v>0</v>
      </c>
      <c r="L126" s="122"/>
      <c r="M126" s="126"/>
      <c r="N126" s="127"/>
      <c r="O126" s="127"/>
      <c r="P126" s="128">
        <f>SUM(P127:P130)</f>
        <v>107.16720000000001</v>
      </c>
      <c r="Q126" s="127"/>
      <c r="R126" s="128">
        <f>SUM(R127:R130)</f>
        <v>304.63019999999995</v>
      </c>
      <c r="S126" s="127"/>
      <c r="T126" s="129">
        <f>SUM(T127:T130)</f>
        <v>0</v>
      </c>
      <c r="AR126" s="123" t="s">
        <v>77</v>
      </c>
      <c r="AT126" s="130" t="s">
        <v>68</v>
      </c>
      <c r="AU126" s="130" t="s">
        <v>77</v>
      </c>
      <c r="AY126" s="123" t="s">
        <v>105</v>
      </c>
      <c r="BK126" s="131">
        <f>SUM(BK127:BK130)</f>
        <v>0</v>
      </c>
    </row>
    <row r="127" spans="1:65" s="2" customFormat="1" ht="24" customHeight="1">
      <c r="A127" s="26"/>
      <c r="B127" s="134"/>
      <c r="C127" s="135" t="s">
        <v>119</v>
      </c>
      <c r="D127" s="135" t="s">
        <v>107</v>
      </c>
      <c r="E127" s="136" t="s">
        <v>120</v>
      </c>
      <c r="F127" s="137" t="s">
        <v>158</v>
      </c>
      <c r="G127" s="138" t="s">
        <v>121</v>
      </c>
      <c r="H127" s="139">
        <v>420</v>
      </c>
      <c r="I127" s="140"/>
      <c r="J127" s="140">
        <f>ROUND(I127*H127,2)</f>
        <v>0</v>
      </c>
      <c r="K127" s="141"/>
      <c r="L127" s="27"/>
      <c r="M127" s="142" t="s">
        <v>1</v>
      </c>
      <c r="N127" s="143" t="s">
        <v>35</v>
      </c>
      <c r="O127" s="144">
        <v>2.4119999999999999E-2</v>
      </c>
      <c r="P127" s="144">
        <f>O127*H127</f>
        <v>10.1304</v>
      </c>
      <c r="Q127" s="144">
        <v>0.27994000000000002</v>
      </c>
      <c r="R127" s="144">
        <f>Q127*H127</f>
        <v>117.57480000000001</v>
      </c>
      <c r="S127" s="144">
        <v>0</v>
      </c>
      <c r="T127" s="145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6" t="s">
        <v>111</v>
      </c>
      <c r="AT127" s="146" t="s">
        <v>107</v>
      </c>
      <c r="AU127" s="146" t="s">
        <v>112</v>
      </c>
      <c r="AY127" s="14" t="s">
        <v>105</v>
      </c>
      <c r="BE127" s="147">
        <f>IF(N127="základná",J127,0)</f>
        <v>0</v>
      </c>
      <c r="BF127" s="147">
        <f>IF(N127="znížená",J127,0)</f>
        <v>0</v>
      </c>
      <c r="BG127" s="147">
        <f>IF(N127="zákl. prenesená",J127,0)</f>
        <v>0</v>
      </c>
      <c r="BH127" s="147">
        <f>IF(N127="zníž. prenesená",J127,0)</f>
        <v>0</v>
      </c>
      <c r="BI127" s="147">
        <f>IF(N127="nulová",J127,0)</f>
        <v>0</v>
      </c>
      <c r="BJ127" s="14" t="s">
        <v>112</v>
      </c>
      <c r="BK127" s="147">
        <f>ROUND(I127*H127,2)</f>
        <v>0</v>
      </c>
      <c r="BL127" s="14" t="s">
        <v>111</v>
      </c>
      <c r="BM127" s="146" t="s">
        <v>122</v>
      </c>
    </row>
    <row r="128" spans="1:65" s="2" customFormat="1" ht="24" customHeight="1">
      <c r="A128" s="26"/>
      <c r="B128" s="134"/>
      <c r="C128" s="135" t="s">
        <v>111</v>
      </c>
      <c r="D128" s="135" t="s">
        <v>107</v>
      </c>
      <c r="E128" s="136" t="s">
        <v>123</v>
      </c>
      <c r="F128" s="137" t="s">
        <v>159</v>
      </c>
      <c r="G128" s="138" t="s">
        <v>121</v>
      </c>
      <c r="H128" s="139">
        <v>420</v>
      </c>
      <c r="I128" s="140"/>
      <c r="J128" s="140">
        <f>ROUND(I128*H128,2)</f>
        <v>0</v>
      </c>
      <c r="K128" s="141"/>
      <c r="L128" s="27"/>
      <c r="M128" s="142" t="s">
        <v>1</v>
      </c>
      <c r="N128" s="143" t="s">
        <v>35</v>
      </c>
      <c r="O128" s="144">
        <v>8.5000000000000006E-2</v>
      </c>
      <c r="P128" s="144">
        <f>O128*H128</f>
        <v>35.700000000000003</v>
      </c>
      <c r="Q128" s="144">
        <v>0.18462999999999999</v>
      </c>
      <c r="R128" s="144">
        <f>Q128*H128</f>
        <v>77.544599999999988</v>
      </c>
      <c r="S128" s="144">
        <v>0</v>
      </c>
      <c r="T128" s="145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6" t="s">
        <v>111</v>
      </c>
      <c r="AT128" s="146" t="s">
        <v>107</v>
      </c>
      <c r="AU128" s="146" t="s">
        <v>112</v>
      </c>
      <c r="AY128" s="14" t="s">
        <v>105</v>
      </c>
      <c r="BE128" s="147">
        <f>IF(N128="základná",J128,0)</f>
        <v>0</v>
      </c>
      <c r="BF128" s="147">
        <f>IF(N128="znížená",J128,0)</f>
        <v>0</v>
      </c>
      <c r="BG128" s="147">
        <f>IF(N128="zákl. prenesená",J128,0)</f>
        <v>0</v>
      </c>
      <c r="BH128" s="147">
        <f>IF(N128="zníž. prenesená",J128,0)</f>
        <v>0</v>
      </c>
      <c r="BI128" s="147">
        <f>IF(N128="nulová",J128,0)</f>
        <v>0</v>
      </c>
      <c r="BJ128" s="14" t="s">
        <v>112</v>
      </c>
      <c r="BK128" s="147">
        <f>ROUND(I128*H128,2)</f>
        <v>0</v>
      </c>
      <c r="BL128" s="14" t="s">
        <v>111</v>
      </c>
      <c r="BM128" s="146" t="s">
        <v>124</v>
      </c>
    </row>
    <row r="129" spans="1:65" s="2" customFormat="1" ht="24" customHeight="1">
      <c r="A129" s="26"/>
      <c r="B129" s="134"/>
      <c r="C129" s="135" t="s">
        <v>117</v>
      </c>
      <c r="D129" s="135" t="s">
        <v>107</v>
      </c>
      <c r="E129" s="136" t="s">
        <v>125</v>
      </c>
      <c r="F129" s="137" t="s">
        <v>163</v>
      </c>
      <c r="G129" s="138" t="s">
        <v>121</v>
      </c>
      <c r="H129" s="139">
        <v>840</v>
      </c>
      <c r="I129" s="140"/>
      <c r="J129" s="140">
        <f>ROUND(I129*H129,2)</f>
        <v>0</v>
      </c>
      <c r="K129" s="141"/>
      <c r="L129" s="27"/>
      <c r="M129" s="142" t="s">
        <v>1</v>
      </c>
      <c r="N129" s="143" t="s">
        <v>35</v>
      </c>
      <c r="O129" s="144">
        <v>2.0200000000000001E-3</v>
      </c>
      <c r="P129" s="144">
        <f>O129*H129</f>
        <v>1.6968000000000001</v>
      </c>
      <c r="Q129" s="144">
        <v>7.1000000000000002E-4</v>
      </c>
      <c r="R129" s="144">
        <f>Q129*H129</f>
        <v>0.59640000000000004</v>
      </c>
      <c r="S129" s="144">
        <v>0</v>
      </c>
      <c r="T129" s="145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6" t="s">
        <v>111</v>
      </c>
      <c r="AT129" s="146" t="s">
        <v>107</v>
      </c>
      <c r="AU129" s="146" t="s">
        <v>112</v>
      </c>
      <c r="AY129" s="14" t="s">
        <v>105</v>
      </c>
      <c r="BE129" s="147">
        <f>IF(N129="základná",J129,0)</f>
        <v>0</v>
      </c>
      <c r="BF129" s="147">
        <f>IF(N129="znížená",J129,0)</f>
        <v>0</v>
      </c>
      <c r="BG129" s="147">
        <f>IF(N129="zákl. prenesená",J129,0)</f>
        <v>0</v>
      </c>
      <c r="BH129" s="147">
        <f>IF(N129="zníž. prenesená",J129,0)</f>
        <v>0</v>
      </c>
      <c r="BI129" s="147">
        <f>IF(N129="nulová",J129,0)</f>
        <v>0</v>
      </c>
      <c r="BJ129" s="14" t="s">
        <v>112</v>
      </c>
      <c r="BK129" s="147">
        <f>ROUND(I129*H129,2)</f>
        <v>0</v>
      </c>
      <c r="BL129" s="14" t="s">
        <v>111</v>
      </c>
      <c r="BM129" s="146" t="s">
        <v>126</v>
      </c>
    </row>
    <row r="130" spans="1:65" s="2" customFormat="1" ht="24" customHeight="1">
      <c r="A130" s="26"/>
      <c r="B130" s="134"/>
      <c r="C130" s="135" t="s">
        <v>127</v>
      </c>
      <c r="D130" s="135" t="s">
        <v>107</v>
      </c>
      <c r="E130" s="136" t="s">
        <v>128</v>
      </c>
      <c r="F130" s="137" t="s">
        <v>160</v>
      </c>
      <c r="G130" s="138" t="s">
        <v>121</v>
      </c>
      <c r="H130" s="139">
        <v>840</v>
      </c>
      <c r="I130" s="140"/>
      <c r="J130" s="140">
        <f>ROUND(I130*H130,2)</f>
        <v>0</v>
      </c>
      <c r="K130" s="141"/>
      <c r="L130" s="27"/>
      <c r="M130" s="142" t="s">
        <v>1</v>
      </c>
      <c r="N130" s="143" t="s">
        <v>35</v>
      </c>
      <c r="O130" s="144">
        <v>7.0999999999999994E-2</v>
      </c>
      <c r="P130" s="144">
        <f>O130*H130</f>
        <v>59.639999999999993</v>
      </c>
      <c r="Q130" s="144">
        <v>0.12966</v>
      </c>
      <c r="R130" s="144">
        <f>Q130*H130</f>
        <v>108.9144</v>
      </c>
      <c r="S130" s="144">
        <v>0</v>
      </c>
      <c r="T130" s="145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6" t="s">
        <v>111</v>
      </c>
      <c r="AT130" s="146" t="s">
        <v>107</v>
      </c>
      <c r="AU130" s="146" t="s">
        <v>112</v>
      </c>
      <c r="AY130" s="14" t="s">
        <v>105</v>
      </c>
      <c r="BE130" s="147">
        <f>IF(N130="základná",J130,0)</f>
        <v>0</v>
      </c>
      <c r="BF130" s="147">
        <f>IF(N130="znížená",J130,0)</f>
        <v>0</v>
      </c>
      <c r="BG130" s="147">
        <f>IF(N130="zákl. prenesená",J130,0)</f>
        <v>0</v>
      </c>
      <c r="BH130" s="147">
        <f>IF(N130="zníž. prenesená",J130,0)</f>
        <v>0</v>
      </c>
      <c r="BI130" s="147">
        <f>IF(N130="nulová",J130,0)</f>
        <v>0</v>
      </c>
      <c r="BJ130" s="14" t="s">
        <v>112</v>
      </c>
      <c r="BK130" s="147">
        <f>ROUND(I130*H130,2)</f>
        <v>0</v>
      </c>
      <c r="BL130" s="14" t="s">
        <v>111</v>
      </c>
      <c r="BM130" s="146" t="s">
        <v>129</v>
      </c>
    </row>
    <row r="131" spans="1:65" s="12" customFormat="1" ht="22.9" customHeight="1">
      <c r="B131" s="122"/>
      <c r="D131" s="123" t="s">
        <v>68</v>
      </c>
      <c r="E131" s="132" t="s">
        <v>130</v>
      </c>
      <c r="F131" s="132" t="s">
        <v>131</v>
      </c>
      <c r="J131" s="133">
        <f>BK131</f>
        <v>0</v>
      </c>
      <c r="L131" s="122"/>
      <c r="M131" s="126"/>
      <c r="N131" s="127"/>
      <c r="O131" s="127"/>
      <c r="P131" s="128">
        <f>SUM(P132:P136)</f>
        <v>3.2649999999999997</v>
      </c>
      <c r="Q131" s="127"/>
      <c r="R131" s="128">
        <f>SUM(R132:R136)</f>
        <v>6.6979999999999998E-2</v>
      </c>
      <c r="S131" s="127"/>
      <c r="T131" s="129">
        <f>SUM(T132:T136)</f>
        <v>0</v>
      </c>
      <c r="AR131" s="123" t="s">
        <v>77</v>
      </c>
      <c r="AT131" s="130" t="s">
        <v>68</v>
      </c>
      <c r="AU131" s="130" t="s">
        <v>77</v>
      </c>
      <c r="AY131" s="123" t="s">
        <v>105</v>
      </c>
      <c r="BK131" s="131">
        <f>SUM(BK132:BK136)</f>
        <v>0</v>
      </c>
    </row>
    <row r="132" spans="1:65" s="2" customFormat="1" ht="24" customHeight="1">
      <c r="A132" s="26"/>
      <c r="B132" s="134"/>
      <c r="C132" s="135" t="s">
        <v>132</v>
      </c>
      <c r="D132" s="135" t="s">
        <v>107</v>
      </c>
      <c r="E132" s="136" t="s">
        <v>133</v>
      </c>
      <c r="F132" s="137" t="s">
        <v>134</v>
      </c>
      <c r="G132" s="138" t="s">
        <v>135</v>
      </c>
      <c r="H132" s="139">
        <v>9</v>
      </c>
      <c r="I132" s="140"/>
      <c r="J132" s="140">
        <f>ROUND(I132*H132,2)</f>
        <v>0</v>
      </c>
      <c r="K132" s="141"/>
      <c r="L132" s="27"/>
      <c r="M132" s="142" t="s">
        <v>1</v>
      </c>
      <c r="N132" s="143" t="s">
        <v>35</v>
      </c>
      <c r="O132" s="144">
        <v>0.185</v>
      </c>
      <c r="P132" s="144">
        <f>O132*H132</f>
        <v>1.665</v>
      </c>
      <c r="Q132" s="144">
        <v>0</v>
      </c>
      <c r="R132" s="144">
        <f>Q132*H132</f>
        <v>0</v>
      </c>
      <c r="S132" s="144">
        <v>0</v>
      </c>
      <c r="T132" s="145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6" t="s">
        <v>111</v>
      </c>
      <c r="AT132" s="146" t="s">
        <v>107</v>
      </c>
      <c r="AU132" s="146" t="s">
        <v>112</v>
      </c>
      <c r="AY132" s="14" t="s">
        <v>105</v>
      </c>
      <c r="BE132" s="147">
        <f>IF(N132="základná",J132,0)</f>
        <v>0</v>
      </c>
      <c r="BF132" s="147">
        <f>IF(N132="znížená",J132,0)</f>
        <v>0</v>
      </c>
      <c r="BG132" s="147">
        <f>IF(N132="zákl. prenesená",J132,0)</f>
        <v>0</v>
      </c>
      <c r="BH132" s="147">
        <f>IF(N132="zníž. prenesená",J132,0)</f>
        <v>0</v>
      </c>
      <c r="BI132" s="147">
        <f>IF(N132="nulová",J132,0)</f>
        <v>0</v>
      </c>
      <c r="BJ132" s="14" t="s">
        <v>112</v>
      </c>
      <c r="BK132" s="147">
        <f>ROUND(I132*H132,2)</f>
        <v>0</v>
      </c>
      <c r="BL132" s="14" t="s">
        <v>111</v>
      </c>
      <c r="BM132" s="146" t="s">
        <v>136</v>
      </c>
    </row>
    <row r="133" spans="1:65" s="2" customFormat="1" ht="24" customHeight="1">
      <c r="A133" s="26"/>
      <c r="B133" s="134"/>
      <c r="C133" s="135" t="s">
        <v>115</v>
      </c>
      <c r="D133" s="135" t="s">
        <v>107</v>
      </c>
      <c r="E133" s="136" t="s">
        <v>137</v>
      </c>
      <c r="F133" s="137" t="s">
        <v>156</v>
      </c>
      <c r="G133" s="138" t="s">
        <v>110</v>
      </c>
      <c r="H133" s="139">
        <v>1</v>
      </c>
      <c r="I133" s="140"/>
      <c r="J133" s="140">
        <f>ROUND(I133*H133,2)</f>
        <v>0</v>
      </c>
      <c r="K133" s="141"/>
      <c r="L133" s="27"/>
      <c r="M133" s="142" t="s">
        <v>1</v>
      </c>
      <c r="N133" s="143" t="s">
        <v>35</v>
      </c>
      <c r="O133" s="144">
        <v>0.76</v>
      </c>
      <c r="P133" s="144">
        <f>O133*H133</f>
        <v>0.76</v>
      </c>
      <c r="Q133" s="144">
        <v>5.1000000000000004E-4</v>
      </c>
      <c r="R133" s="144">
        <f>Q133*H133</f>
        <v>5.1000000000000004E-4</v>
      </c>
      <c r="S133" s="144">
        <v>0</v>
      </c>
      <c r="T133" s="145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6" t="s">
        <v>111</v>
      </c>
      <c r="AT133" s="146" t="s">
        <v>107</v>
      </c>
      <c r="AU133" s="146" t="s">
        <v>112</v>
      </c>
      <c r="AY133" s="14" t="s">
        <v>105</v>
      </c>
      <c r="BE133" s="147">
        <f>IF(N133="základná",J133,0)</f>
        <v>0</v>
      </c>
      <c r="BF133" s="147">
        <f>IF(N133="znížená",J133,0)</f>
        <v>0</v>
      </c>
      <c r="BG133" s="147">
        <f>IF(N133="zákl. prenesená",J133,0)</f>
        <v>0</v>
      </c>
      <c r="BH133" s="147">
        <f>IF(N133="zníž. prenesená",J133,0)</f>
        <v>0</v>
      </c>
      <c r="BI133" s="147">
        <f>IF(N133="nulová",J133,0)</f>
        <v>0</v>
      </c>
      <c r="BJ133" s="14" t="s">
        <v>112</v>
      </c>
      <c r="BK133" s="147">
        <f>ROUND(I133*H133,2)</f>
        <v>0</v>
      </c>
      <c r="BL133" s="14" t="s">
        <v>111</v>
      </c>
      <c r="BM133" s="146" t="s">
        <v>138</v>
      </c>
    </row>
    <row r="134" spans="1:65" s="2" customFormat="1" ht="36" customHeight="1">
      <c r="A134" s="26"/>
      <c r="B134" s="134"/>
      <c r="C134" s="148" t="s">
        <v>130</v>
      </c>
      <c r="D134" s="148" t="s">
        <v>114</v>
      </c>
      <c r="E134" s="149" t="s">
        <v>139</v>
      </c>
      <c r="F134" s="150" t="s">
        <v>157</v>
      </c>
      <c r="G134" s="151" t="s">
        <v>110</v>
      </c>
      <c r="H134" s="152">
        <v>1</v>
      </c>
      <c r="I134" s="153"/>
      <c r="J134" s="153">
        <f>ROUND(I134*H134,2)</f>
        <v>0</v>
      </c>
      <c r="K134" s="154"/>
      <c r="L134" s="155"/>
      <c r="M134" s="156" t="s">
        <v>1</v>
      </c>
      <c r="N134" s="157" t="s">
        <v>35</v>
      </c>
      <c r="O134" s="144">
        <v>0</v>
      </c>
      <c r="P134" s="144">
        <f>O134*H134</f>
        <v>0</v>
      </c>
      <c r="Q134" s="144">
        <v>3.5000000000000003E-2</v>
      </c>
      <c r="R134" s="144">
        <f>Q134*H134</f>
        <v>3.5000000000000003E-2</v>
      </c>
      <c r="S134" s="144">
        <v>0</v>
      </c>
      <c r="T134" s="145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6" t="s">
        <v>115</v>
      </c>
      <c r="AT134" s="146" t="s">
        <v>114</v>
      </c>
      <c r="AU134" s="146" t="s">
        <v>112</v>
      </c>
      <c r="AY134" s="14" t="s">
        <v>105</v>
      </c>
      <c r="BE134" s="147">
        <f>IF(N134="základná",J134,0)</f>
        <v>0</v>
      </c>
      <c r="BF134" s="147">
        <f>IF(N134="znížená",J134,0)</f>
        <v>0</v>
      </c>
      <c r="BG134" s="147">
        <f>IF(N134="zákl. prenesená",J134,0)</f>
        <v>0</v>
      </c>
      <c r="BH134" s="147">
        <f>IF(N134="zníž. prenesená",J134,0)</f>
        <v>0</v>
      </c>
      <c r="BI134" s="147">
        <f>IF(N134="nulová",J134,0)</f>
        <v>0</v>
      </c>
      <c r="BJ134" s="14" t="s">
        <v>112</v>
      </c>
      <c r="BK134" s="147">
        <f>ROUND(I134*H134,2)</f>
        <v>0</v>
      </c>
      <c r="BL134" s="14" t="s">
        <v>111</v>
      </c>
      <c r="BM134" s="146" t="s">
        <v>140</v>
      </c>
    </row>
    <row r="135" spans="1:65" s="2" customFormat="1" ht="24" customHeight="1">
      <c r="A135" s="26"/>
      <c r="B135" s="134"/>
      <c r="C135" s="135" t="s">
        <v>141</v>
      </c>
      <c r="D135" s="135" t="s">
        <v>107</v>
      </c>
      <c r="E135" s="136" t="s">
        <v>142</v>
      </c>
      <c r="F135" s="137" t="s">
        <v>162</v>
      </c>
      <c r="G135" s="138" t="s">
        <v>110</v>
      </c>
      <c r="H135" s="139">
        <v>1</v>
      </c>
      <c r="I135" s="140"/>
      <c r="J135" s="140">
        <f>ROUND(I135*H135,2)</f>
        <v>0</v>
      </c>
      <c r="K135" s="141"/>
      <c r="L135" s="27"/>
      <c r="M135" s="142" t="s">
        <v>1</v>
      </c>
      <c r="N135" s="143" t="s">
        <v>35</v>
      </c>
      <c r="O135" s="144">
        <v>0.84</v>
      </c>
      <c r="P135" s="144">
        <f>O135*H135</f>
        <v>0.84</v>
      </c>
      <c r="Q135" s="144">
        <v>4.6999999999999999E-4</v>
      </c>
      <c r="R135" s="144">
        <f>Q135*H135</f>
        <v>4.6999999999999999E-4</v>
      </c>
      <c r="S135" s="144">
        <v>0</v>
      </c>
      <c r="T135" s="145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6" t="s">
        <v>111</v>
      </c>
      <c r="AT135" s="146" t="s">
        <v>107</v>
      </c>
      <c r="AU135" s="146" t="s">
        <v>112</v>
      </c>
      <c r="AY135" s="14" t="s">
        <v>105</v>
      </c>
      <c r="BE135" s="147">
        <f>IF(N135="základná",J135,0)</f>
        <v>0</v>
      </c>
      <c r="BF135" s="147">
        <f>IF(N135="znížená",J135,0)</f>
        <v>0</v>
      </c>
      <c r="BG135" s="147">
        <f>IF(N135="zákl. prenesená",J135,0)</f>
        <v>0</v>
      </c>
      <c r="BH135" s="147">
        <f>IF(N135="zníž. prenesená",J135,0)</f>
        <v>0</v>
      </c>
      <c r="BI135" s="147">
        <f>IF(N135="nulová",J135,0)</f>
        <v>0</v>
      </c>
      <c r="BJ135" s="14" t="s">
        <v>112</v>
      </c>
      <c r="BK135" s="147">
        <f>ROUND(I135*H135,2)</f>
        <v>0</v>
      </c>
      <c r="BL135" s="14" t="s">
        <v>111</v>
      </c>
      <c r="BM135" s="146" t="s">
        <v>143</v>
      </c>
    </row>
    <row r="136" spans="1:65" s="2" customFormat="1" ht="39.75" customHeight="1">
      <c r="A136" s="26"/>
      <c r="B136" s="134"/>
      <c r="C136" s="148" t="s">
        <v>144</v>
      </c>
      <c r="D136" s="148" t="s">
        <v>114</v>
      </c>
      <c r="E136" s="149" t="s">
        <v>145</v>
      </c>
      <c r="F136" s="150" t="s">
        <v>161</v>
      </c>
      <c r="G136" s="151" t="s">
        <v>110</v>
      </c>
      <c r="H136" s="152">
        <v>1</v>
      </c>
      <c r="I136" s="153"/>
      <c r="J136" s="153">
        <f>ROUND(I136*H136,2)</f>
        <v>0</v>
      </c>
      <c r="K136" s="154"/>
      <c r="L136" s="155"/>
      <c r="M136" s="156" t="s">
        <v>1</v>
      </c>
      <c r="N136" s="157" t="s">
        <v>35</v>
      </c>
      <c r="O136" s="144">
        <v>0</v>
      </c>
      <c r="P136" s="144">
        <f>O136*H136</f>
        <v>0</v>
      </c>
      <c r="Q136" s="144">
        <v>3.1E-2</v>
      </c>
      <c r="R136" s="144">
        <f>Q136*H136</f>
        <v>3.1E-2</v>
      </c>
      <c r="S136" s="144">
        <v>0</v>
      </c>
      <c r="T136" s="145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6" t="s">
        <v>115</v>
      </c>
      <c r="AT136" s="146" t="s">
        <v>114</v>
      </c>
      <c r="AU136" s="146" t="s">
        <v>112</v>
      </c>
      <c r="AY136" s="14" t="s">
        <v>105</v>
      </c>
      <c r="BE136" s="147">
        <f>IF(N136="základná",J136,0)</f>
        <v>0</v>
      </c>
      <c r="BF136" s="147">
        <f>IF(N136="znížená",J136,0)</f>
        <v>0</v>
      </c>
      <c r="BG136" s="147">
        <f>IF(N136="zákl. prenesená",J136,0)</f>
        <v>0</v>
      </c>
      <c r="BH136" s="147">
        <f>IF(N136="zníž. prenesená",J136,0)</f>
        <v>0</v>
      </c>
      <c r="BI136" s="147">
        <f>IF(N136="nulová",J136,0)</f>
        <v>0</v>
      </c>
      <c r="BJ136" s="14" t="s">
        <v>112</v>
      </c>
      <c r="BK136" s="147">
        <f>ROUND(I136*H136,2)</f>
        <v>0</v>
      </c>
      <c r="BL136" s="14" t="s">
        <v>111</v>
      </c>
      <c r="BM136" s="146" t="s">
        <v>146</v>
      </c>
    </row>
    <row r="137" spans="1:65" s="12" customFormat="1" ht="22.9" customHeight="1">
      <c r="B137" s="122"/>
      <c r="D137" s="123" t="s">
        <v>68</v>
      </c>
      <c r="E137" s="132" t="s">
        <v>147</v>
      </c>
      <c r="F137" s="132" t="s">
        <v>148</v>
      </c>
      <c r="J137" s="133">
        <f>BK137</f>
        <v>0</v>
      </c>
      <c r="L137" s="122"/>
      <c r="M137" s="126"/>
      <c r="N137" s="127"/>
      <c r="O137" s="127"/>
      <c r="P137" s="128">
        <f>P138</f>
        <v>8.5646799999999992</v>
      </c>
      <c r="Q137" s="127"/>
      <c r="R137" s="128">
        <f>R138</f>
        <v>0</v>
      </c>
      <c r="S137" s="127"/>
      <c r="T137" s="129">
        <f>T138</f>
        <v>0</v>
      </c>
      <c r="AR137" s="123" t="s">
        <v>77</v>
      </c>
      <c r="AT137" s="130" t="s">
        <v>68</v>
      </c>
      <c r="AU137" s="130" t="s">
        <v>77</v>
      </c>
      <c r="AY137" s="123" t="s">
        <v>105</v>
      </c>
      <c r="BK137" s="131">
        <f>BK138</f>
        <v>0</v>
      </c>
    </row>
    <row r="138" spans="1:65" s="2" customFormat="1" ht="24" customHeight="1">
      <c r="A138" s="26"/>
      <c r="B138" s="134"/>
      <c r="C138" s="135" t="s">
        <v>149</v>
      </c>
      <c r="D138" s="135" t="s">
        <v>107</v>
      </c>
      <c r="E138" s="136" t="s">
        <v>150</v>
      </c>
      <c r="F138" s="137" t="s">
        <v>151</v>
      </c>
      <c r="G138" s="138" t="s">
        <v>152</v>
      </c>
      <c r="H138" s="139">
        <v>214.11699999999999</v>
      </c>
      <c r="I138" s="140"/>
      <c r="J138" s="140">
        <f>ROUND(I138*H138,2)</f>
        <v>0</v>
      </c>
      <c r="K138" s="141"/>
      <c r="L138" s="27"/>
      <c r="M138" s="158" t="s">
        <v>1</v>
      </c>
      <c r="N138" s="159" t="s">
        <v>35</v>
      </c>
      <c r="O138" s="160">
        <v>0.04</v>
      </c>
      <c r="P138" s="160">
        <f>O138*H138</f>
        <v>8.5646799999999992</v>
      </c>
      <c r="Q138" s="160">
        <v>0</v>
      </c>
      <c r="R138" s="160">
        <f>Q138*H138</f>
        <v>0</v>
      </c>
      <c r="S138" s="160">
        <v>0</v>
      </c>
      <c r="T138" s="161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6" t="s">
        <v>111</v>
      </c>
      <c r="AT138" s="146" t="s">
        <v>107</v>
      </c>
      <c r="AU138" s="146" t="s">
        <v>112</v>
      </c>
      <c r="AY138" s="14" t="s">
        <v>105</v>
      </c>
      <c r="BE138" s="147">
        <f>IF(N138="základná",J138,0)</f>
        <v>0</v>
      </c>
      <c r="BF138" s="147">
        <f>IF(N138="znížená",J138,0)</f>
        <v>0</v>
      </c>
      <c r="BG138" s="147">
        <f>IF(N138="zákl. prenesená",J138,0)</f>
        <v>0</v>
      </c>
      <c r="BH138" s="147">
        <f>IF(N138="zníž. prenesená",J138,0)</f>
        <v>0</v>
      </c>
      <c r="BI138" s="147">
        <f>IF(N138="nulová",J138,0)</f>
        <v>0</v>
      </c>
      <c r="BJ138" s="14" t="s">
        <v>112</v>
      </c>
      <c r="BK138" s="147">
        <f>ROUND(I138*H138,2)</f>
        <v>0</v>
      </c>
      <c r="BL138" s="14" t="s">
        <v>111</v>
      </c>
      <c r="BM138" s="146" t="s">
        <v>153</v>
      </c>
    </row>
    <row r="139" spans="1:65" s="2" customFormat="1" ht="6.95" customHeight="1">
      <c r="A139" s="26"/>
      <c r="B139" s="41"/>
      <c r="C139" s="42"/>
      <c r="D139" s="42"/>
      <c r="E139" s="42"/>
      <c r="F139" s="42"/>
      <c r="G139" s="42"/>
      <c r="H139" s="42"/>
      <c r="I139" s="42"/>
      <c r="J139" s="42"/>
      <c r="K139" s="42"/>
      <c r="L139" s="27"/>
      <c r="M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</row>
  </sheetData>
  <autoFilter ref="C120:K13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02 - Komunikácie Jastrabá</vt:lpstr>
      <vt:lpstr>'02 - Komunikácie Jastrabá'!Názvy_tlače</vt:lpstr>
      <vt:lpstr>'Rekapitulácia stavby'!Názvy_tlače</vt:lpstr>
      <vt:lpstr>'02 - Komunikácie Jastrabá'!Oblasť_tlače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ALLPLAN11-N-PC\ALLPLAN11-N</dc:creator>
  <cp:lastModifiedBy>ALLPLAN-12</cp:lastModifiedBy>
  <dcterms:created xsi:type="dcterms:W3CDTF">2019-08-19T07:43:42Z</dcterms:created>
  <dcterms:modified xsi:type="dcterms:W3CDTF">2019-09-13T09:10:28Z</dcterms:modified>
</cp:coreProperties>
</file>